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<sst xmlns="http://schemas.openxmlformats.org/spreadsheetml/2006/main" count="105" uniqueCount="56">
  <si>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INVESTMENT FORMULAS</t>
  </si>
  <si>
    <t>(Calculated with Monthly Compounding)</t>
  </si>
  <si>
    <t>(Calculated with Annual Compounding)</t>
  </si>
  <si>
    <t>Series Future Worth</t>
  </si>
  <si>
    <t>Monthly Deposit:</t>
  </si>
  <si>
    <t>Annual Deposit:</t>
  </si>
  <si>
    <t>Years:</t>
  </si>
  <si>
    <t>Nominal Interest Rate:</t>
  </si>
  <si>
    <t>Annual Interest Rate:</t>
  </si>
  <si>
    <t>Total Deposited:</t>
  </si>
  <si>
    <t>Total Amount:</t>
  </si>
  <si>
    <t>Future Worth</t>
  </si>
  <si>
    <t>Lump Sum Deposit:</t>
  </si>
  <si>
    <t>Loan Payment</t>
  </si>
  <si>
    <t>Principle Amount:</t>
  </si>
  <si>
    <t>NA</t>
  </si>
  <si>
    <t>Monthly Payment:</t>
  </si>
  <si>
    <t>Total Payments:</t>
  </si>
  <si>
    <t>Series Sinking Fund</t>
  </si>
  <si>
    <t>Amount Needed:</t>
  </si>
  <si>
    <t>Years from now:</t>
  </si>
  <si>
    <t>Amount Invested:</t>
  </si>
  <si>
    <t>Present Worth</t>
  </si>
  <si>
    <t>Controlled Withdrawl</t>
  </si>
  <si>
    <t>Beginning Amount:</t>
  </si>
  <si>
    <t>Years of Withdrawl:</t>
  </si>
  <si>
    <t>Monthly Withdrawls:</t>
  </si>
  <si>
    <t>Yearly Withdrawls:</t>
  </si>
  <si>
    <t>Monthly Withdrawl Needed:</t>
  </si>
  <si>
    <t>Yearly Withdrawl Needed:</t>
  </si>
  <si>
    <t>Beginning Amount Needed:</t>
  </si>
  <si>
    <t xml:space="preserve">       EFFECT OF INFLATION</t>
  </si>
  <si>
    <t>FUTURE ACCOUNT WORTH</t>
  </si>
  <si>
    <t>Amount in Future Dollars:</t>
  </si>
  <si>
    <t>Present amount:</t>
  </si>
  <si>
    <t>Annual deposit:</t>
  </si>
  <si>
    <t>Annual Inflation Rate:</t>
  </si>
  <si>
    <t>Equivalent in Today Dollars:</t>
  </si>
  <si>
    <t>Annual interest rate:</t>
  </si>
  <si>
    <t>Future worth:</t>
  </si>
  <si>
    <t>Amount in Today Dollars:</t>
  </si>
  <si>
    <t>Equivalent in Future Dollars:</t>
  </si>
  <si>
    <t>RETIREMENT PLANNER</t>
  </si>
  <si>
    <t>Current savings:</t>
  </si>
  <si>
    <t>Years til retirement:</t>
  </si>
  <si>
    <t>Interest rate pre-retirement:</t>
  </si>
  <si>
    <t>Years of retirement:</t>
  </si>
  <si>
    <t>Calculations:</t>
  </si>
  <si>
    <t>Interest rate post-retirement:</t>
  </si>
  <si>
    <t>Income at 1st year of retirement:</t>
  </si>
  <si>
    <t>Annual inflation rate:</t>
  </si>
  <si>
    <t>Account sum needed at retirement (p90):</t>
  </si>
  <si>
    <t>Desired income (today's $s):</t>
  </si>
  <si>
    <t>Current savings' value at retirement:</t>
  </si>
  <si>
    <t>Annual needed:</t>
  </si>
  <si>
    <t>Balance to be made up: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</si>
</sst>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%"/>
    <numFmt numFmtId="166" formatCode="#,##0.0_);[Red]\(#,##0.0\)"/>
    <numFmt numFmtId="167" formatCode="0.0%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0"/>
      <name val="MS Sans Serif"/>
      <family val="2"/>
    </font>
    <font>
      <sz val="10"/>
      <color indexed="56"/>
      <name val="MS Sans Serif"/>
      <family val="2"/>
    </font>
    <font>
      <b/>
      <sz val="10"/>
      <color indexed="12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sz val="10"/>
      <color indexed="17"/>
      <name val="MS Sans Serif"/>
      <family val="2"/>
    </font>
    <font>
      <sz val="5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8" fontId="0" fillId="0" borderId="0" xfId="44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8" fontId="10" fillId="0" borderId="0" xfId="44" applyFont="1" applyAlignment="1">
      <alignment/>
    </xf>
    <xf numFmtId="0" fontId="10" fillId="0" borderId="0" xfId="0" applyFont="1" applyAlignment="1">
      <alignment/>
    </xf>
    <xf numFmtId="8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8" fontId="0" fillId="0" borderId="0" xfId="44" applyFont="1" applyAlignment="1" applyProtection="1">
      <alignment/>
      <protection locked="0"/>
    </xf>
    <xf numFmtId="8" fontId="0" fillId="5" borderId="0" xfId="44" applyFont="1" applyFill="1" applyAlignment="1">
      <alignment/>
    </xf>
    <xf numFmtId="166" fontId="0" fillId="0" borderId="0" xfId="42" applyNumberFormat="1" applyFont="1" applyAlignment="1" applyProtection="1">
      <alignment/>
      <protection locked="0"/>
    </xf>
    <xf numFmtId="10" fontId="0" fillId="0" borderId="0" xfId="57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H63" sqref="H63"/>
    </sheetView>
  </sheetViews>
  <sheetFormatPr defaultColWidth="9.140625" defaultRowHeight="12.75"/>
  <cols>
    <col min="1" max="1" width="4.140625" style="0" customWidth="1"/>
    <col min="2" max="2" width="35.140625" style="1" bestFit="1" customWidth="1"/>
    <col min="3" max="3" width="18.140625" style="0" customWidth="1"/>
    <col min="4" max="4" width="6.7109375" style="0" customWidth="1"/>
    <col min="5" max="5" width="6.421875" style="0" customWidth="1"/>
    <col min="6" max="6" width="34.421875" style="0" bestFit="1" customWidth="1"/>
    <col min="7" max="7" width="19.421875" style="0" customWidth="1"/>
    <col min="8" max="8" width="12.28125" style="0" customWidth="1"/>
    <col min="9" max="9" width="11.28125" style="0" customWidth="1"/>
    <col min="10" max="10" width="10.421875" style="0" customWidth="1"/>
    <col min="11" max="11" width="15.28125" style="0" customWidth="1"/>
  </cols>
  <sheetData>
    <row r="1" spans="2:10" ht="12.75">
      <c r="B1" s="6" t="s">
        <v>0</v>
      </c>
      <c r="F1" s="8" t="s">
        <v>0</v>
      </c>
      <c r="J1" s="1"/>
    </row>
    <row r="2" spans="2:10" ht="12.75">
      <c r="B2" s="7" t="s">
        <v>1</v>
      </c>
      <c r="F2" s="11" t="s">
        <v>2</v>
      </c>
      <c r="J2" s="1"/>
    </row>
    <row r="3" spans="4:10" ht="12.75">
      <c r="D3" s="3"/>
      <c r="F3" s="1"/>
      <c r="H3" s="3"/>
      <c r="J3" s="1"/>
    </row>
    <row r="4" spans="2:6" ht="12.75">
      <c r="B4" s="8" t="s">
        <v>3</v>
      </c>
      <c r="F4" s="6" t="s">
        <v>3</v>
      </c>
    </row>
    <row r="5" spans="2:7" ht="12.75">
      <c r="B5" s="4" t="s">
        <v>4</v>
      </c>
      <c r="C5" s="18">
        <v>166.67</v>
      </c>
      <c r="F5" s="4" t="s">
        <v>5</v>
      </c>
      <c r="G5" s="18">
        <v>2000</v>
      </c>
    </row>
    <row r="6" spans="2:7" ht="12.75">
      <c r="B6" s="4" t="s">
        <v>6</v>
      </c>
      <c r="C6" s="20">
        <v>10</v>
      </c>
      <c r="F6" s="4" t="s">
        <v>6</v>
      </c>
      <c r="G6" s="20">
        <v>30</v>
      </c>
    </row>
    <row r="7" spans="2:7" ht="12.75">
      <c r="B7" s="4" t="s">
        <v>7</v>
      </c>
      <c r="C7" s="21">
        <v>0.03</v>
      </c>
      <c r="F7" s="4" t="s">
        <v>8</v>
      </c>
      <c r="G7" s="21">
        <v>0.1</v>
      </c>
    </row>
    <row r="8" spans="2:7" ht="12.75">
      <c r="B8" s="1" t="s">
        <v>9</v>
      </c>
      <c r="C8" s="19">
        <f>C5*C6*12</f>
        <v>20000.399999999998</v>
      </c>
      <c r="F8" s="1" t="s">
        <v>9</v>
      </c>
      <c r="G8" s="19">
        <f>G5*G6</f>
        <v>60000</v>
      </c>
    </row>
    <row r="9" spans="2:7" ht="12.75">
      <c r="B9" s="1" t="s">
        <v>10</v>
      </c>
      <c r="C9" s="19">
        <f>C5*((1+C7/12)^(C6*12)-1)/(C7/12)</f>
        <v>23290.70228411797</v>
      </c>
      <c r="F9" s="1" t="s">
        <v>10</v>
      </c>
      <c r="G9" s="19">
        <f>G5*((1+G7)^(G6)-1)/(G7)</f>
        <v>328988.0453777289</v>
      </c>
    </row>
    <row r="10" spans="3:7" ht="12.75">
      <c r="C10" s="2"/>
      <c r="F10" s="1"/>
      <c r="G10" s="2"/>
    </row>
    <row r="11" spans="2:6" ht="12.75">
      <c r="B11" s="8" t="s">
        <v>11</v>
      </c>
      <c r="F11" s="6" t="s">
        <v>11</v>
      </c>
    </row>
    <row r="12" spans="2:7" ht="12.75">
      <c r="B12" s="4" t="s">
        <v>12</v>
      </c>
      <c r="C12" s="18">
        <v>10000</v>
      </c>
      <c r="F12" s="4" t="s">
        <v>12</v>
      </c>
      <c r="G12" s="18">
        <v>10000</v>
      </c>
    </row>
    <row r="13" spans="2:7" ht="12.75">
      <c r="B13" s="4" t="s">
        <v>6</v>
      </c>
      <c r="C13" s="20">
        <v>30</v>
      </c>
      <c r="F13" s="4" t="s">
        <v>6</v>
      </c>
      <c r="G13" s="20">
        <v>30</v>
      </c>
    </row>
    <row r="14" spans="2:7" ht="12.75">
      <c r="B14" s="4" t="s">
        <v>7</v>
      </c>
      <c r="C14" s="21">
        <v>0.075</v>
      </c>
      <c r="F14" s="4" t="s">
        <v>8</v>
      </c>
      <c r="G14" s="21">
        <v>0.075</v>
      </c>
    </row>
    <row r="15" spans="2:7" ht="12.75">
      <c r="B15" s="1" t="s">
        <v>10</v>
      </c>
      <c r="C15" s="19">
        <f>C12*(1+C14/12)^(C13*12)</f>
        <v>94215.33904728775</v>
      </c>
      <c r="F15" s="1" t="s">
        <v>10</v>
      </c>
      <c r="G15" s="19">
        <f>G12*(1+G14)^G13</f>
        <v>87549.55188968901</v>
      </c>
    </row>
    <row r="16" ht="12.75">
      <c r="F16" s="1"/>
    </row>
    <row r="17" spans="2:6" ht="12.75">
      <c r="B17" s="8" t="s">
        <v>13</v>
      </c>
      <c r="F17" s="6" t="s">
        <v>13</v>
      </c>
    </row>
    <row r="18" spans="2:9" ht="12.75">
      <c r="B18" s="4" t="s">
        <v>14</v>
      </c>
      <c r="C18" s="18">
        <v>400000</v>
      </c>
      <c r="D18" s="2"/>
      <c r="F18" s="4" t="s">
        <v>15</v>
      </c>
      <c r="G18" s="2"/>
      <c r="I18" s="5"/>
    </row>
    <row r="19" spans="2:9" ht="12.75">
      <c r="B19" s="4" t="s">
        <v>6</v>
      </c>
      <c r="C19" s="20">
        <v>15</v>
      </c>
      <c r="F19" s="4"/>
      <c r="I19" s="5"/>
    </row>
    <row r="20" spans="2:9" ht="12.75">
      <c r="B20" s="4" t="s">
        <v>7</v>
      </c>
      <c r="C20" s="21">
        <v>0.038</v>
      </c>
      <c r="F20" s="4"/>
      <c r="I20" s="5"/>
    </row>
    <row r="21" spans="2:7" ht="12.75">
      <c r="B21" s="1" t="s">
        <v>16</v>
      </c>
      <c r="C21" s="19">
        <f>C18*(C20/12)*(1+C20/12)^(C19*12)/((1+C20/12)^(C19*12)-1)</f>
        <v>2918.8220431760374</v>
      </c>
      <c r="D21" s="2"/>
      <c r="F21" s="1"/>
      <c r="G21" s="2"/>
    </row>
    <row r="22" spans="2:7" ht="12.75">
      <c r="B22" s="1" t="s">
        <v>17</v>
      </c>
      <c r="C22" s="19">
        <f>C21*C19*12</f>
        <v>525387.9677716867</v>
      </c>
      <c r="D22" s="2"/>
      <c r="F22" s="1"/>
      <c r="G22" s="2"/>
    </row>
    <row r="23" spans="2:6" ht="12.75">
      <c r="B23" s="10"/>
      <c r="F23" s="10"/>
    </row>
    <row r="24" spans="2:7" ht="12.75">
      <c r="B24" s="8" t="s">
        <v>18</v>
      </c>
      <c r="C24" s="9"/>
      <c r="F24" s="6" t="s">
        <v>18</v>
      </c>
      <c r="G24" s="9"/>
    </row>
    <row r="25" spans="2:7" ht="12.75">
      <c r="B25" s="4" t="s">
        <v>19</v>
      </c>
      <c r="C25" s="18">
        <v>1000000</v>
      </c>
      <c r="F25" s="4" t="s">
        <v>19</v>
      </c>
      <c r="G25" s="18">
        <v>1000000</v>
      </c>
    </row>
    <row r="26" spans="2:7" ht="12.75">
      <c r="B26" s="4" t="s">
        <v>20</v>
      </c>
      <c r="C26" s="20">
        <v>20</v>
      </c>
      <c r="F26" s="4" t="s">
        <v>20</v>
      </c>
      <c r="G26" s="20">
        <v>20</v>
      </c>
    </row>
    <row r="27" spans="2:7" ht="12.75">
      <c r="B27" s="4" t="s">
        <v>7</v>
      </c>
      <c r="C27" s="21">
        <v>0.11</v>
      </c>
      <c r="F27" s="4" t="s">
        <v>8</v>
      </c>
      <c r="G27" s="21">
        <v>0.05</v>
      </c>
    </row>
    <row r="28" spans="2:7" ht="12.75">
      <c r="B28" s="1" t="s">
        <v>4</v>
      </c>
      <c r="C28" s="19">
        <f>C25*(C27/12)/((1+C27/12)^(C26*12)-1)</f>
        <v>1155.2172570938726</v>
      </c>
      <c r="F28" s="1" t="s">
        <v>5</v>
      </c>
      <c r="G28" s="19">
        <f>G25*G27/((1+G27)^(G26)-1)</f>
        <v>30242.58719069131</v>
      </c>
    </row>
    <row r="29" spans="2:7" ht="12.75">
      <c r="B29" s="1" t="s">
        <v>21</v>
      </c>
      <c r="C29" s="19">
        <f>C28*12*C26</f>
        <v>277252.1417025294</v>
      </c>
      <c r="F29" s="1" t="s">
        <v>21</v>
      </c>
      <c r="G29" s="19">
        <f>G28*G26</f>
        <v>604851.7438138262</v>
      </c>
    </row>
    <row r="30" spans="3:7" ht="12.75">
      <c r="C30" s="2"/>
      <c r="F30" s="1"/>
      <c r="G30" s="2"/>
    </row>
    <row r="31" spans="2:6" ht="12.75">
      <c r="B31" s="8" t="s">
        <v>22</v>
      </c>
      <c r="F31" s="6" t="s">
        <v>22</v>
      </c>
    </row>
    <row r="32" spans="2:7" ht="12.75">
      <c r="B32" s="4" t="s">
        <v>19</v>
      </c>
      <c r="C32" s="18">
        <v>1000000</v>
      </c>
      <c r="F32" s="4" t="s">
        <v>19</v>
      </c>
      <c r="G32" s="18">
        <v>1000000</v>
      </c>
    </row>
    <row r="33" spans="2:7" ht="12.75">
      <c r="B33" s="4" t="s">
        <v>20</v>
      </c>
      <c r="C33" s="20">
        <v>5</v>
      </c>
      <c r="F33" s="4" t="s">
        <v>20</v>
      </c>
      <c r="G33" s="20">
        <v>20</v>
      </c>
    </row>
    <row r="34" spans="2:7" ht="12.75">
      <c r="B34" s="4" t="s">
        <v>7</v>
      </c>
      <c r="C34" s="21">
        <v>0.05</v>
      </c>
      <c r="F34" s="4" t="s">
        <v>8</v>
      </c>
      <c r="G34" s="21">
        <v>0.05</v>
      </c>
    </row>
    <row r="35" spans="2:7" ht="12.75">
      <c r="B35" s="1" t="s">
        <v>12</v>
      </c>
      <c r="C35" s="19">
        <f>C32*(1+C34/12)^(-C33*12)</f>
        <v>779205.3903169689</v>
      </c>
      <c r="F35" s="1" t="s">
        <v>12</v>
      </c>
      <c r="G35" s="19">
        <f>G32*(1+G34)^(-G33)</f>
        <v>376889.4828730006</v>
      </c>
    </row>
    <row r="36" ht="12.75">
      <c r="B36"/>
    </row>
    <row r="37" spans="2:6" ht="12.75">
      <c r="B37" s="8" t="s">
        <v>23</v>
      </c>
      <c r="F37" s="6" t="s">
        <v>23</v>
      </c>
    </row>
    <row r="38" spans="2:7" ht="12.75">
      <c r="B38" s="4" t="s">
        <v>24</v>
      </c>
      <c r="C38" s="18">
        <v>500000</v>
      </c>
      <c r="F38" s="4" t="s">
        <v>24</v>
      </c>
      <c r="G38" s="18">
        <v>500000</v>
      </c>
    </row>
    <row r="39" spans="2:7" ht="12.75">
      <c r="B39" s="4" t="s">
        <v>25</v>
      </c>
      <c r="C39" s="20">
        <v>30</v>
      </c>
      <c r="F39" s="4" t="s">
        <v>25</v>
      </c>
      <c r="G39" s="20">
        <v>30</v>
      </c>
    </row>
    <row r="40" spans="2:7" ht="12.75">
      <c r="B40" s="4" t="s">
        <v>7</v>
      </c>
      <c r="C40" s="21">
        <v>0.035</v>
      </c>
      <c r="F40" s="4" t="s">
        <v>8</v>
      </c>
      <c r="G40" s="21">
        <v>0.05</v>
      </c>
    </row>
    <row r="41" spans="2:7" ht="12.75">
      <c r="B41" s="1" t="s">
        <v>26</v>
      </c>
      <c r="C41" s="19">
        <f>(((C40/12)*(1+(C40/12))^(C39*12))/((1+(C40/12))^(C39*12)-1))*C38</f>
        <v>2245.2234390441245</v>
      </c>
      <c r="F41" s="1" t="s">
        <v>27</v>
      </c>
      <c r="G41" s="19">
        <f>G38*((G40*(1+G40)^G39)/((1+G40)^G39-1))</f>
        <v>32525.717540138292</v>
      </c>
    </row>
    <row r="42" ht="12.75">
      <c r="C42" s="2"/>
    </row>
    <row r="43" spans="2:6" ht="12.75">
      <c r="B43" s="8" t="s">
        <v>23</v>
      </c>
      <c r="F43" s="6" t="s">
        <v>23</v>
      </c>
    </row>
    <row r="44" spans="2:7" ht="12.75">
      <c r="B44" s="4" t="s">
        <v>28</v>
      </c>
      <c r="C44" s="18">
        <v>5000</v>
      </c>
      <c r="F44" s="4" t="s">
        <v>29</v>
      </c>
      <c r="G44" s="18">
        <v>50000</v>
      </c>
    </row>
    <row r="45" spans="2:7" ht="12.75">
      <c r="B45" s="4" t="s">
        <v>25</v>
      </c>
      <c r="C45" s="20">
        <v>30</v>
      </c>
      <c r="F45" s="4" t="s">
        <v>25</v>
      </c>
      <c r="G45" s="20">
        <v>30</v>
      </c>
    </row>
    <row r="46" spans="2:7" ht="12.75">
      <c r="B46" s="4" t="s">
        <v>7</v>
      </c>
      <c r="C46" s="21">
        <v>0.05</v>
      </c>
      <c r="F46" s="4" t="s">
        <v>8</v>
      </c>
      <c r="G46" s="21">
        <v>0.05</v>
      </c>
    </row>
    <row r="47" spans="2:7" ht="12.75">
      <c r="B47" s="1" t="s">
        <v>30</v>
      </c>
      <c r="C47" s="19">
        <f>C44*((1+C46/12)^(C45*12)-1)/((C46/12)*(1+C46/12)^(C45*12))</f>
        <v>931408.085230379</v>
      </c>
      <c r="F47" s="1" t="s">
        <v>30</v>
      </c>
      <c r="G47" s="19">
        <f>G44*((1+G46)^G45-1)/(G46*(1+G46)^G45)</f>
        <v>768622.5513441418</v>
      </c>
    </row>
    <row r="48" spans="3:7" ht="12.75">
      <c r="C48" s="2"/>
      <c r="F48" s="1"/>
      <c r="G48" s="2"/>
    </row>
    <row r="50" spans="1:6" ht="12.75">
      <c r="A50" s="1"/>
      <c r="B50" s="12" t="s">
        <v>31</v>
      </c>
      <c r="F50" s="12" t="s">
        <v>32</v>
      </c>
    </row>
    <row r="51" spans="1:7" ht="12.75">
      <c r="A51" s="1"/>
      <c r="B51" s="4" t="s">
        <v>33</v>
      </c>
      <c r="C51" s="18">
        <v>500000</v>
      </c>
      <c r="F51" s="4" t="s">
        <v>34</v>
      </c>
      <c r="G51" s="18">
        <v>250000</v>
      </c>
    </row>
    <row r="52" spans="1:7" ht="12.75">
      <c r="A52" s="1"/>
      <c r="B52" s="4" t="s">
        <v>20</v>
      </c>
      <c r="C52" s="20">
        <v>10</v>
      </c>
      <c r="F52" s="4" t="s">
        <v>35</v>
      </c>
      <c r="G52" s="18">
        <v>2000</v>
      </c>
    </row>
    <row r="53" spans="1:7" ht="12.75">
      <c r="A53" s="1"/>
      <c r="B53" s="4" t="s">
        <v>36</v>
      </c>
      <c r="C53" s="21">
        <v>0.03</v>
      </c>
      <c r="F53" s="4" t="s">
        <v>20</v>
      </c>
      <c r="G53" s="20">
        <v>15</v>
      </c>
    </row>
    <row r="54" spans="1:7" ht="12.75">
      <c r="A54" s="1"/>
      <c r="B54" s="1" t="s">
        <v>37</v>
      </c>
      <c r="C54" s="19">
        <f>C51*(1+C53)^(-C52)</f>
        <v>372046.9574483626</v>
      </c>
      <c r="F54" s="4" t="s">
        <v>38</v>
      </c>
      <c r="G54" s="21">
        <v>0.05</v>
      </c>
    </row>
    <row r="55" spans="1:7" ht="12.75">
      <c r="A55" s="1"/>
      <c r="B55"/>
      <c r="F55" s="1" t="s">
        <v>39</v>
      </c>
      <c r="G55" s="19">
        <f>G52*((1+G54)^(G53)-1)/(G54)+G51*(1+G54)^G53</f>
        <v>562889.1720292968</v>
      </c>
    </row>
    <row r="56" spans="1:3" ht="12.75">
      <c r="A56" s="1"/>
      <c r="B56" s="4" t="s">
        <v>40</v>
      </c>
      <c r="C56" s="18">
        <v>500000</v>
      </c>
    </row>
    <row r="57" spans="1:7" ht="12.75">
      <c r="A57" s="1"/>
      <c r="B57" s="4" t="s">
        <v>6</v>
      </c>
      <c r="C57" s="20">
        <v>10</v>
      </c>
      <c r="G57" s="2"/>
    </row>
    <row r="58" spans="1:3" ht="12.75">
      <c r="A58" s="1"/>
      <c r="B58" s="4" t="s">
        <v>36</v>
      </c>
      <c r="C58" s="21">
        <v>0.03</v>
      </c>
    </row>
    <row r="59" spans="1:3" ht="12.75">
      <c r="A59" s="1"/>
      <c r="B59" s="1" t="s">
        <v>41</v>
      </c>
      <c r="C59" s="19">
        <f>C56*(1+C58)^C57</f>
        <v>671958.1896720609</v>
      </c>
    </row>
    <row r="60" spans="1:3" ht="12.75">
      <c r="A60" s="1"/>
      <c r="C60" s="2"/>
    </row>
    <row r="61" ht="12.75">
      <c r="G61" s="2"/>
    </row>
    <row r="62" ht="12.75">
      <c r="B62" s="12" t="s">
        <v>42</v>
      </c>
    </row>
    <row r="63" spans="2:3" ht="12.75">
      <c r="B63" s="4" t="s">
        <v>43</v>
      </c>
      <c r="C63" s="18">
        <v>500000</v>
      </c>
    </row>
    <row r="64" spans="2:3" ht="12.75">
      <c r="B64" s="4" t="s">
        <v>44</v>
      </c>
      <c r="C64" s="20">
        <v>1</v>
      </c>
    </row>
    <row r="65" spans="2:3" ht="12.75">
      <c r="B65" s="4" t="s">
        <v>45</v>
      </c>
      <c r="C65" s="21">
        <v>0.05</v>
      </c>
    </row>
    <row r="66" spans="2:7" ht="12.75">
      <c r="B66" s="4" t="s">
        <v>46</v>
      </c>
      <c r="C66" s="20">
        <v>30</v>
      </c>
      <c r="G66" s="17" t="s">
        <v>47</v>
      </c>
    </row>
    <row r="67" spans="2:8" ht="12.75">
      <c r="B67" s="4" t="s">
        <v>48</v>
      </c>
      <c r="C67" s="21">
        <v>0.05</v>
      </c>
      <c r="F67" s="13" t="s">
        <v>49</v>
      </c>
      <c r="G67" s="14">
        <f>C69*(1+C68)^C64</f>
        <v>23947.5</v>
      </c>
      <c r="H67" s="15"/>
    </row>
    <row r="68" spans="2:8" ht="12.75">
      <c r="B68" s="4" t="s">
        <v>50</v>
      </c>
      <c r="C68" s="21">
        <v>0.03</v>
      </c>
      <c r="F68" s="13" t="s">
        <v>51</v>
      </c>
      <c r="G68" s="14">
        <f>G67*(1-((1+C68)^C66)/((1+C67)^C66))/(C67-C68)</f>
        <v>524912.678856858</v>
      </c>
      <c r="H68" s="15"/>
    </row>
    <row r="69" spans="2:8" ht="12.75">
      <c r="B69" s="4" t="s">
        <v>52</v>
      </c>
      <c r="C69" s="18">
        <v>23250</v>
      </c>
      <c r="F69" s="13" t="s">
        <v>53</v>
      </c>
      <c r="G69" s="14">
        <f>C63*(1+C65)^C64</f>
        <v>525000</v>
      </c>
      <c r="H69" s="15"/>
    </row>
    <row r="70" spans="2:8" ht="12.75">
      <c r="B70" s="1" t="s">
        <v>54</v>
      </c>
      <c r="C70" s="19">
        <f>G70*C65/((1+C65)^(C64)-1)</f>
        <v>-87.32114314194762</v>
      </c>
      <c r="F70" s="13" t="s">
        <v>55</v>
      </c>
      <c r="G70" s="16">
        <f>G68-G69</f>
        <v>-87.32114314194769</v>
      </c>
      <c r="H70" s="15"/>
    </row>
  </sheetData>
  <sheetProtection sheet="1" objects="1" scenarios="1"/>
  <dataValidations count="5">
    <dataValidation type="decimal" operator="greaterThan" allowBlank="1" showInputMessage="1" showErrorMessage="1" sqref="G12">
      <formula1>0</formula1>
    </dataValidation>
    <dataValidation type="decimal" operator="greaterThan" allowBlank="1" showInputMessage="1" showErrorMessage="1" errorTitle="Duration in Years" error="Durations must be greater than 0" sqref="C6 G6 C13 G13 C19 C26 G26 C33 G33 C39 G39 C45 G45 G53 C52 C57 C64 C66">
      <formula1>0</formula1>
    </dataValidation>
    <dataValidation type="decimal" allowBlank="1" showInputMessage="1" showErrorMessage="1" errorTitle="Interest rates" error="Rates must be greater than 0 and less than 100%" sqref="C67 C65 C58 C53 C46 G54 G46 G40 C40 C34 G34 G27 C27 C20 C14 G14 G7 C7">
      <formula1>0.0000000001</formula1>
      <formula2>1</formula2>
    </dataValidation>
    <dataValidation type="decimal" operator="greaterThanOrEqual" allowBlank="1" showInputMessage="1" showErrorMessage="1" errorTitle="Inflation Rates" error="Inflation rates must be greater than or equal to 0%" sqref="C68">
      <formula1>0</formula1>
    </dataValidation>
    <dataValidation type="decimal" operator="greaterThan" allowBlank="1" showInputMessage="1" showErrorMessage="1" errorTitle="Dollar amounts" error="Dollar amounts must be greater than $0" sqref="C5 G5 C12 C18 C25 G25 C32 G32 C38 G38 C44 G44 C51 G51:G52 C56 C63 C69">
      <formula1>0</formula1>
    </dataValidation>
  </dataValidations>
  <printOptions gridLines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Lawryk</dc:creator>
  <cp:keywords/>
  <dc:description/>
  <cp:lastModifiedBy>Leo</cp:lastModifiedBy>
  <dcterms:created xsi:type="dcterms:W3CDTF">2005-01-21T07:34:38Z</dcterms:created>
  <dcterms:modified xsi:type="dcterms:W3CDTF">2012-01-26T06:09:25Z</dcterms:modified>
  <cp:category/>
  <cp:version/>
  <cp:contentType/>
  <cp:contentStatus/>
</cp:coreProperties>
</file>